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lesmith\Desktop\Legacy Files\"/>
    </mc:Choice>
  </mc:AlternateContent>
  <xr:revisionPtr revIDLastSave="0" documentId="8_{229CB270-2A82-446F-BF92-096EF1FE89FB}" xr6:coauthVersionLast="44" xr6:coauthVersionMax="44" xr10:uidLastSave="{00000000-0000-0000-0000-000000000000}"/>
  <bookViews>
    <workbookView xWindow="-108" yWindow="-16308" windowWidth="29016" windowHeight="16416" xr2:uid="{00000000-000D-0000-FFFF-FFFF00000000}"/>
  </bookViews>
  <sheets>
    <sheet name="UM to FM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" l="1"/>
  <c r="N28" i="1"/>
  <c r="H52" i="1" l="1"/>
  <c r="N47" i="1" l="1"/>
  <c r="M47" i="1"/>
  <c r="N30" i="1"/>
  <c r="N35" i="1"/>
  <c r="M52" i="1" l="1"/>
  <c r="N52" i="1" s="1"/>
  <c r="F27" i="1" s="1"/>
  <c r="E45" i="1" l="1"/>
  <c r="F45" i="1" s="1"/>
  <c r="M45" i="1"/>
  <c r="N45" i="1" s="1"/>
  <c r="H27" i="1" s="1"/>
  <c r="C30" i="1"/>
  <c r="K27" i="1" l="1"/>
  <c r="C28" i="1"/>
  <c r="N49" i="1" s="1"/>
  <c r="C13" i="1" l="1"/>
  <c r="H45" i="1"/>
  <c r="I27" i="1" s="1"/>
  <c r="M27" i="1"/>
  <c r="L27" i="1"/>
  <c r="J27" i="1"/>
  <c r="G27" i="1"/>
  <c r="E27" i="1" l="1"/>
  <c r="N27" i="1" l="1"/>
  <c r="C35" i="1" l="1"/>
  <c r="E35" i="1" s="1"/>
  <c r="E36" i="1" s="1"/>
  <c r="D35" i="1" l="1"/>
  <c r="E41" i="1" s="1"/>
  <c r="D37" i="1"/>
  <c r="D41" i="1" s="1" a="1"/>
  <c r="E42" i="1" l="1"/>
  <c r="C29" i="1" s="1"/>
  <c r="D41" i="1"/>
  <c r="D36" i="1"/>
  <c r="G59" i="1" l="1"/>
  <c r="F17" i="1" s="1"/>
  <c r="F21" i="1"/>
  <c r="C6" i="1"/>
  <c r="F42" i="1"/>
  <c r="D27" i="1"/>
</calcChain>
</file>

<file path=xl/sharedStrings.xml><?xml version="1.0" encoding="utf-8"?>
<sst xmlns="http://schemas.openxmlformats.org/spreadsheetml/2006/main" count="165" uniqueCount="62">
  <si>
    <t>U2</t>
  </si>
  <si>
    <t>Frame</t>
  </si>
  <si>
    <t>Type</t>
  </si>
  <si>
    <t>FB</t>
  </si>
  <si>
    <t>A</t>
  </si>
  <si>
    <t>AE</t>
  </si>
  <si>
    <t>B</t>
  </si>
  <si>
    <t>C</t>
  </si>
  <si>
    <t>D</t>
  </si>
  <si>
    <t>E</t>
  </si>
  <si>
    <t>075110</t>
  </si>
  <si>
    <t>075140</t>
  </si>
  <si>
    <t>a</t>
  </si>
  <si>
    <t>length</t>
  </si>
  <si>
    <t>Speed</t>
  </si>
  <si>
    <t>Brake</t>
  </si>
  <si>
    <t>Connector</t>
  </si>
  <si>
    <t>Shaft key</t>
  </si>
  <si>
    <t>Feedback</t>
  </si>
  <si>
    <t>Inertia</t>
  </si>
  <si>
    <t>Flange</t>
  </si>
  <si>
    <t>H</t>
  </si>
  <si>
    <t>T</t>
  </si>
  <si>
    <t>Length</t>
  </si>
  <si>
    <t>UM</t>
  </si>
  <si>
    <t>DM</t>
  </si>
  <si>
    <t>SL</t>
  </si>
  <si>
    <t>P</t>
  </si>
  <si>
    <t>R</t>
  </si>
  <si>
    <t>EZ</t>
  </si>
  <si>
    <t>CA</t>
  </si>
  <si>
    <t>Extension</t>
  </si>
  <si>
    <t>-SLAA</t>
  </si>
  <si>
    <t>E2</t>
  </si>
  <si>
    <t>-SQH</t>
  </si>
  <si>
    <t>RA</t>
  </si>
  <si>
    <t>X</t>
  </si>
  <si>
    <t>1.Produce a sheet that compares DS to U2 part numbers</t>
  </si>
  <si>
    <t>PA</t>
  </si>
  <si>
    <t>-SBHU</t>
  </si>
  <si>
    <t>-SBTU</t>
  </si>
  <si>
    <t>SL Brake variation</t>
  </si>
  <si>
    <t>S</t>
  </si>
  <si>
    <t>M</t>
  </si>
  <si>
    <t>SA</t>
  </si>
  <si>
    <t>MA</t>
  </si>
  <si>
    <t>DM Extension Variations</t>
  </si>
  <si>
    <t>Select Classic motor type from selector and Unimotor FM version will be listed below</t>
  </si>
  <si>
    <t>Unimotor Classic to FM part number lookup</t>
  </si>
  <si>
    <t>AA</t>
  </si>
  <si>
    <t>UM Length Variations</t>
  </si>
  <si>
    <t>F</t>
  </si>
  <si>
    <t>n/a</t>
  </si>
  <si>
    <t>U3</t>
  </si>
  <si>
    <t>E3</t>
  </si>
  <si>
    <t>u2</t>
  </si>
  <si>
    <t>u3</t>
  </si>
  <si>
    <t/>
  </si>
  <si>
    <t>J</t>
  </si>
  <si>
    <t>N</t>
  </si>
  <si>
    <t>u3 190</t>
  </si>
  <si>
    <t>U2 part number for ref only, not to be ordered.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</si>
</sst>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i/>
      <sz val="9"/>
      <color theme="1"/>
      <name val="Arial"/>
      <family val="2"/>
    </font>
    <font>
      <sz val="10"/>
      <color theme="6" tint="0.79998168889431442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theme="0" tint="-0.249977111117893"/>
      <name val="Arial"/>
      <family val="2"/>
    </font>
    <font>
      <sz val="8"/>
      <color theme="0" tint="-0.34998626667073579"/>
      <name val="Arial"/>
      <family val="2"/>
    </font>
    <font>
      <i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B0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ED92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quotePrefix="1"/>
    <xf numFmtId="0" fontId="5" fillId="0" borderId="1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49" fontId="1" fillId="0" borderId="0" xfId="0" quotePrefix="1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2B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397568</xdr:colOff>
      <xdr:row>5</xdr:row>
      <xdr:rowOff>57978</xdr:rowOff>
    </xdr:from>
    <xdr:to>
      <xdr:col>7</xdr:col>
      <xdr:colOff>165654</xdr:colOff>
      <xdr:row>6</xdr:row>
      <xdr:rowOff>148917</xdr:rowOff>
    </xdr:to>
    <xdr:pic>
      <xdr:nvPicPr>
        <xdr:cNvPr id="3" name="Picture 4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242" y="927652"/>
          <a:ext cx="380999" cy="256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207065</xdr:colOff>
      <xdr:row>21</xdr:row>
      <xdr:rowOff>91108</xdr:rowOff>
    </xdr:from>
    <xdr:to>
      <xdr:col>2</xdr:col>
      <xdr:colOff>569015</xdr:colOff>
      <xdr:row>22</xdr:row>
      <xdr:rowOff>163581</xdr:rowOff>
    </xdr:to>
    <xdr:pic>
      <xdr:nvPicPr>
        <xdr:cNvPr id="4" name="Picture 25">
          <a:extLst>
            <a:ext uri="{FF2B5EF4-FFF2-40B4-BE49-F238E27FC236}">
              <a16:creationId xmlns:a16="http://schemas.microsoft.com/office/drawing/2014/main" id="{FBCC400E-B2C2-4811-BC46-131B70BF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413" y="3843130"/>
          <a:ext cx="7429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472109</xdr:colOff>
      <xdr:row>20</xdr:row>
      <xdr:rowOff>124238</xdr:rowOff>
    </xdr:from>
    <xdr:to>
      <xdr:col>13</xdr:col>
      <xdr:colOff>236883</xdr:colOff>
      <xdr:row>23</xdr:row>
      <xdr:rowOff>84482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0D59C9C-F11B-4BD8-828D-DA97BD8A7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6348" y="3710608"/>
          <a:ext cx="990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F79"/>
  <sheetViews>
    <sheetView showGridLines="0" showRowColHeaders="0" tabSelected="1" zoomScale="115" zoomScaleNormal="115" workbookViewId="0">
      <selection activeCell="C50" sqref="C50"/>
    </sheetView>
  </sheetViews>
  <sheetFormatPr defaultColWidth="9.109375" defaultRowHeight="13.2" x14ac:dyDescent="0.25"/>
  <cols>
    <col min="1" max="1" width="14.6640625" style="6" customWidth="1"/>
    <col min="2" max="2" width="5.6640625" style="6" customWidth="1"/>
    <col min="3" max="3" width="25.109375" style="6" customWidth="1"/>
    <col min="4" max="4" width="6.33203125" style="7" bestFit="1" customWidth="1"/>
    <col min="5" max="13" width="9.109375" style="7"/>
    <col min="14" max="14" width="5.6640625" style="7" customWidth="1"/>
    <col min="15" max="17" width="9.109375" style="7"/>
    <col min="18" max="16384" width="9.109375" style="6"/>
  </cols>
  <sheetData>
    <row r="2" spans="2:32" ht="13.8" thickBot="1" x14ac:dyDescent="0.3">
      <c r="C2" s="7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2:32" ht="15" customHeight="1" x14ac:dyDescent="0.25">
      <c r="E3" s="48" t="s">
        <v>48</v>
      </c>
      <c r="F3" s="49"/>
      <c r="G3" s="49"/>
      <c r="H3" s="49"/>
      <c r="I3" s="49"/>
      <c r="J3" s="50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2:32" ht="13.8" thickBot="1" x14ac:dyDescent="0.3">
      <c r="E4" s="51"/>
      <c r="F4" s="52"/>
      <c r="G4" s="52"/>
      <c r="H4" s="52"/>
      <c r="I4" s="52"/>
      <c r="J4" s="5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x14ac:dyDescent="0.25">
      <c r="C6" s="9" t="str">
        <f>D36&amp;N30&amp;F27&amp;G27&amp;M47&amp;I27&amp;J27&amp;K27&amp;M27&amp;C29&amp;N27&amp;N49</f>
        <v>075U3B300BACAA075140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3.5" customHeight="1" thickBot="1" x14ac:dyDescent="0.3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27.75" customHeight="1" thickBot="1" x14ac:dyDescent="0.3">
      <c r="B9" s="18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8" thickBot="1" x14ac:dyDescent="0.3">
      <c r="B10" s="25"/>
      <c r="C10" s="39" t="s">
        <v>47</v>
      </c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2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6.75" customHeight="1" x14ac:dyDescent="0.25"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x14ac:dyDescent="0.25">
      <c r="B12" s="25"/>
      <c r="C12" s="35" t="s">
        <v>24</v>
      </c>
      <c r="D12" s="36" t="s">
        <v>1</v>
      </c>
      <c r="E12" s="35" t="s">
        <v>2</v>
      </c>
      <c r="F12" s="35" t="s">
        <v>23</v>
      </c>
      <c r="G12" s="35" t="s">
        <v>14</v>
      </c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20</v>
      </c>
      <c r="M12" s="35" t="s">
        <v>19</v>
      </c>
      <c r="N12" s="2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x14ac:dyDescent="0.25">
      <c r="B13" s="25"/>
      <c r="C13" s="2" t="str">
        <f>D13&amp;E13&amp;F13&amp;G13&amp;H13&amp;I13&amp;J13&amp;K13&amp;L13&amp;M13</f>
        <v>75UMB300BACAA</v>
      </c>
      <c r="D13" s="3">
        <v>75</v>
      </c>
      <c r="E13" s="4" t="s">
        <v>24</v>
      </c>
      <c r="F13" s="4" t="s">
        <v>6</v>
      </c>
      <c r="G13" s="4">
        <v>30</v>
      </c>
      <c r="H13" s="4">
        <v>0</v>
      </c>
      <c r="I13" s="4" t="s">
        <v>6</v>
      </c>
      <c r="J13" s="4" t="s">
        <v>4</v>
      </c>
      <c r="K13" s="4" t="s">
        <v>7</v>
      </c>
      <c r="L13" s="4" t="s">
        <v>4</v>
      </c>
      <c r="M13" s="4" t="s">
        <v>4</v>
      </c>
      <c r="N13" s="22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x14ac:dyDescent="0.25">
      <c r="B14" s="25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22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2:32" x14ac:dyDescent="0.25">
      <c r="B15" s="25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2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2:32" ht="13.8" thickBot="1" x14ac:dyDescent="0.3">
      <c r="B16" s="25"/>
      <c r="C16" s="29"/>
      <c r="D16" s="30"/>
      <c r="E16" s="30"/>
      <c r="F16" s="62" t="s">
        <v>53</v>
      </c>
      <c r="G16" s="62"/>
      <c r="H16" s="62"/>
      <c r="I16" s="62"/>
      <c r="J16" s="30"/>
      <c r="K16" s="30"/>
      <c r="L16" s="30"/>
      <c r="M16" s="30"/>
      <c r="N16" s="22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2:32" x14ac:dyDescent="0.25">
      <c r="B17" s="25"/>
      <c r="C17" s="29"/>
      <c r="D17" s="30"/>
      <c r="E17" s="30"/>
      <c r="F17" s="54" t="str">
        <f>D36&amp;N30&amp;F27&amp;G27&amp;M47&amp;G59&amp;J27&amp;K27&amp;M27&amp;C29&amp;N27&amp;C48</f>
        <v>075U3B300BACAA075140</v>
      </c>
      <c r="G17" s="55"/>
      <c r="H17" s="55"/>
      <c r="I17" s="56"/>
      <c r="J17" s="60"/>
      <c r="K17" s="30"/>
      <c r="L17" s="30"/>
      <c r="M17" s="30"/>
      <c r="N17" s="2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2:32" ht="13.8" thickBot="1" x14ac:dyDescent="0.3">
      <c r="B18" s="25"/>
      <c r="C18" s="29"/>
      <c r="D18" s="30"/>
      <c r="E18" s="30"/>
      <c r="F18" s="57"/>
      <c r="G18" s="58"/>
      <c r="H18" s="58"/>
      <c r="I18" s="59"/>
      <c r="J18" s="60"/>
      <c r="K18" s="30"/>
      <c r="L18" s="30"/>
      <c r="M18" s="30"/>
      <c r="N18" s="2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2:32" ht="15" x14ac:dyDescent="0.25">
      <c r="B19" s="25"/>
      <c r="C19" s="29"/>
      <c r="D19" s="30"/>
      <c r="E19" s="30"/>
      <c r="F19" s="34"/>
      <c r="G19" s="34"/>
      <c r="H19" s="34"/>
      <c r="I19" s="34"/>
      <c r="J19" s="33"/>
      <c r="K19" s="30"/>
      <c r="L19" s="30"/>
      <c r="M19" s="30"/>
      <c r="N19" s="22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2:32" x14ac:dyDescent="0.25">
      <c r="B20" s="25"/>
      <c r="C20" s="29"/>
      <c r="D20" s="30"/>
      <c r="E20" s="30"/>
      <c r="F20" s="63" t="s">
        <v>0</v>
      </c>
      <c r="G20" s="63"/>
      <c r="H20" s="63"/>
      <c r="I20" s="63"/>
      <c r="J20" s="30"/>
      <c r="K20" s="30"/>
      <c r="L20" s="30"/>
      <c r="M20" s="30"/>
      <c r="N20" s="22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2:32" s="9" customFormat="1" x14ac:dyDescent="0.25">
      <c r="B21" s="26"/>
      <c r="C21" s="31"/>
      <c r="D21" s="31"/>
      <c r="E21" s="31"/>
      <c r="F21" s="42" t="str">
        <f>D36&amp;N35&amp;F27&amp;G27&amp;H27&amp;I27&amp;J27&amp;K27&amp;M27&amp;C29&amp;N27&amp;N49</f>
        <v>075U2B300BACAA075140</v>
      </c>
      <c r="G21" s="43"/>
      <c r="H21" s="43"/>
      <c r="I21" s="44"/>
      <c r="J21" s="61"/>
      <c r="K21" s="31"/>
      <c r="L21" s="31"/>
      <c r="M21" s="31"/>
      <c r="N21" s="23"/>
    </row>
    <row r="22" spans="2:32" s="9" customFormat="1" x14ac:dyDescent="0.25">
      <c r="B22" s="26"/>
      <c r="C22" s="31"/>
      <c r="D22" s="31"/>
      <c r="E22" s="31"/>
      <c r="F22" s="45"/>
      <c r="G22" s="46"/>
      <c r="H22" s="46"/>
      <c r="I22" s="47"/>
      <c r="J22" s="61"/>
      <c r="K22" s="31"/>
      <c r="L22" s="31"/>
      <c r="M22" s="31"/>
      <c r="N22" s="23"/>
    </row>
    <row r="23" spans="2:32" s="9" customFormat="1" x14ac:dyDescent="0.25">
      <c r="B23" s="26"/>
      <c r="C23" s="31"/>
      <c r="D23" s="31"/>
      <c r="E23" s="31"/>
      <c r="F23" s="37" t="s">
        <v>61</v>
      </c>
      <c r="G23" s="37"/>
      <c r="H23" s="37"/>
      <c r="I23" s="37"/>
      <c r="J23" s="31"/>
      <c r="K23" s="31"/>
      <c r="L23" s="31"/>
      <c r="M23" s="31"/>
      <c r="N23" s="23"/>
    </row>
    <row r="24" spans="2:32" s="9" customFormat="1" ht="13.8" thickBot="1" x14ac:dyDescent="0.3">
      <c r="B24" s="27"/>
      <c r="C24" s="32"/>
      <c r="D24" s="32"/>
      <c r="E24" s="32"/>
      <c r="F24" s="38"/>
      <c r="G24" s="38"/>
      <c r="H24" s="38"/>
      <c r="I24" s="38"/>
      <c r="J24" s="32"/>
      <c r="K24" s="32"/>
      <c r="L24" s="32"/>
      <c r="M24" s="32"/>
      <c r="N24" s="24"/>
    </row>
    <row r="25" spans="2:32" s="9" customFormat="1" x14ac:dyDescent="0.25">
      <c r="F25" s="5"/>
    </row>
    <row r="26" spans="2:32" s="9" customFormat="1" x14ac:dyDescent="0.25">
      <c r="F26" s="5"/>
    </row>
    <row r="27" spans="2:32" s="9" customFormat="1" x14ac:dyDescent="0.25">
      <c r="D27" s="11" t="str">
        <f>D36</f>
        <v>075</v>
      </c>
      <c r="E27" s="11" t="str">
        <f>N35</f>
        <v>U2</v>
      </c>
      <c r="F27" s="11" t="str">
        <f>N52</f>
        <v>B</v>
      </c>
      <c r="G27" s="11">
        <f>G13</f>
        <v>30</v>
      </c>
      <c r="H27" s="11">
        <f>N45</f>
        <v>0</v>
      </c>
      <c r="I27" s="11" t="str">
        <f>H45</f>
        <v>B</v>
      </c>
      <c r="J27" s="11" t="str">
        <f>J13</f>
        <v>A</v>
      </c>
      <c r="K27" s="11" t="str">
        <f>E45</f>
        <v>CA</v>
      </c>
      <c r="L27" s="11" t="str">
        <f>L13</f>
        <v>A</v>
      </c>
      <c r="M27" s="11" t="str">
        <f>M13</f>
        <v>A</v>
      </c>
      <c r="N27" s="11" t="str">
        <f>IFERROR(VLOOKUP(E27,N36:P39,3,FALSE),"")</f>
        <v/>
      </c>
    </row>
    <row r="28" spans="2:32" s="9" customFormat="1" x14ac:dyDescent="0.25">
      <c r="C28" s="11" t="str">
        <f>IFERROR(VLOOKUP(E13,N37:P37,3,FALSE),"")</f>
        <v/>
      </c>
      <c r="N28" s="9" t="e">
        <f>iserror</f>
        <v>#NAME?</v>
      </c>
    </row>
    <row r="29" spans="2:32" s="9" customFormat="1" x14ac:dyDescent="0.25">
      <c r="C29" s="11" t="str">
        <f>IF(E13&lt;&gt;"SL",INDEX(H35:L39,E41,E42),"")</f>
        <v>075140</v>
      </c>
    </row>
    <row r="30" spans="2:32" s="9" customFormat="1" x14ac:dyDescent="0.25">
      <c r="C30" s="11" t="str">
        <f>IFERROR(VLOOKUP(I13,H47:J48,3,FALSE),"")</f>
        <v/>
      </c>
      <c r="N30" s="9" t="str">
        <f>VLOOKUP(E13,N31:O34,2,FALSE)</f>
        <v>U3</v>
      </c>
      <c r="P30" s="9" t="s">
        <v>31</v>
      </c>
    </row>
    <row r="31" spans="2:32" s="9" customFormat="1" x14ac:dyDescent="0.25">
      <c r="C31" s="11"/>
      <c r="N31" s="9" t="s">
        <v>24</v>
      </c>
      <c r="O31" s="9" t="s">
        <v>53</v>
      </c>
    </row>
    <row r="32" spans="2:32" s="9" customFormat="1" x14ac:dyDescent="0.25">
      <c r="N32" s="9" t="s">
        <v>25</v>
      </c>
      <c r="O32" s="9" t="s">
        <v>53</v>
      </c>
      <c r="P32" s="12" t="s">
        <v>34</v>
      </c>
    </row>
    <row r="33" spans="3:29" s="9" customFormat="1" x14ac:dyDescent="0.25">
      <c r="D33" s="13" t="s">
        <v>37</v>
      </c>
      <c r="N33" s="9" t="s">
        <v>26</v>
      </c>
      <c r="O33" s="9" t="s">
        <v>26</v>
      </c>
      <c r="P33" s="12" t="s">
        <v>32</v>
      </c>
    </row>
    <row r="34" spans="3:29" s="9" customFormat="1" x14ac:dyDescent="0.25">
      <c r="C34" s="14" t="s">
        <v>12</v>
      </c>
      <c r="D34" s="9" t="s">
        <v>1</v>
      </c>
      <c r="E34" s="9" t="s">
        <v>2</v>
      </c>
      <c r="F34" s="9" t="s">
        <v>3</v>
      </c>
      <c r="G34" s="9" t="s">
        <v>1</v>
      </c>
      <c r="H34" s="9" t="s">
        <v>4</v>
      </c>
      <c r="I34" s="9" t="s">
        <v>6</v>
      </c>
      <c r="J34" s="9" t="s">
        <v>7</v>
      </c>
      <c r="K34" s="9" t="s">
        <v>8</v>
      </c>
      <c r="L34" s="9" t="s">
        <v>9</v>
      </c>
      <c r="N34" s="9" t="s">
        <v>29</v>
      </c>
      <c r="O34" s="9" t="s">
        <v>54</v>
      </c>
    </row>
    <row r="35" spans="3:29" s="9" customFormat="1" x14ac:dyDescent="0.25">
      <c r="C35" s="14">
        <f>IF(LEN(C13)=13,0,1)</f>
        <v>0</v>
      </c>
      <c r="D35" s="9">
        <f>VALUE(LEFT(C13,2+C35))</f>
        <v>75</v>
      </c>
      <c r="E35" s="9" t="str">
        <f>MID(C13,3+C35,2)</f>
        <v>UM</v>
      </c>
      <c r="F35" s="9" t="s">
        <v>4</v>
      </c>
      <c r="G35" s="15">
        <v>75</v>
      </c>
      <c r="H35" s="12" t="s">
        <v>10</v>
      </c>
      <c r="I35" s="12" t="s">
        <v>11</v>
      </c>
      <c r="J35" s="12" t="s">
        <v>11</v>
      </c>
      <c r="K35" s="12" t="s">
        <v>11</v>
      </c>
      <c r="L35" s="12"/>
      <c r="N35" s="9" t="str">
        <f>VLOOKUP(E13,N36:O39,2,FALSE)</f>
        <v>U2</v>
      </c>
      <c r="P35" s="9" t="s">
        <v>31</v>
      </c>
    </row>
    <row r="36" spans="3:29" s="9" customFormat="1" x14ac:dyDescent="0.25">
      <c r="D36" s="9" t="str">
        <f>IF(C35=0,"0"&amp;D35,D35)</f>
        <v>075</v>
      </c>
      <c r="E36" s="9" t="str">
        <f>IF(E35="UM","U2","E2")</f>
        <v>U2</v>
      </c>
      <c r="F36" s="9" t="s">
        <v>5</v>
      </c>
      <c r="G36" s="16">
        <v>95</v>
      </c>
      <c r="H36" s="9">
        <v>100140</v>
      </c>
      <c r="I36" s="9">
        <v>100190</v>
      </c>
      <c r="J36" s="9">
        <v>100190</v>
      </c>
      <c r="K36" s="9">
        <v>100190</v>
      </c>
      <c r="L36" s="9">
        <v>100190</v>
      </c>
      <c r="N36" s="9" t="s">
        <v>24</v>
      </c>
      <c r="O36" s="9" t="s">
        <v>0</v>
      </c>
      <c r="Y36" s="8"/>
      <c r="Z36" s="10"/>
      <c r="AA36" s="10"/>
      <c r="AB36" s="8"/>
      <c r="AC36" s="8"/>
    </row>
    <row r="37" spans="3:29" s="9" customFormat="1" x14ac:dyDescent="0.25">
      <c r="D37" s="9" t="str">
        <f>MID(C13,5+C35,1)</f>
        <v>B</v>
      </c>
      <c r="G37" s="9">
        <v>115</v>
      </c>
      <c r="H37" s="9">
        <v>115190</v>
      </c>
      <c r="I37" s="9">
        <v>115190</v>
      </c>
      <c r="J37" s="9">
        <v>115190</v>
      </c>
      <c r="K37" s="9">
        <v>115240</v>
      </c>
      <c r="L37" s="9">
        <v>115240</v>
      </c>
      <c r="N37" s="9" t="s">
        <v>25</v>
      </c>
      <c r="O37" s="9" t="s">
        <v>0</v>
      </c>
      <c r="P37" s="12" t="s">
        <v>34</v>
      </c>
      <c r="Y37" s="8"/>
      <c r="Z37" s="10"/>
      <c r="AA37" s="10"/>
      <c r="AB37" s="8"/>
      <c r="AC37" s="8"/>
    </row>
    <row r="38" spans="3:29" s="9" customFormat="1" x14ac:dyDescent="0.25">
      <c r="G38" s="9">
        <v>142</v>
      </c>
      <c r="H38" s="9">
        <v>165240</v>
      </c>
      <c r="I38" s="9">
        <v>165240</v>
      </c>
      <c r="J38" s="9">
        <v>165240</v>
      </c>
      <c r="K38" s="9">
        <v>165240</v>
      </c>
      <c r="L38" s="9">
        <v>165240</v>
      </c>
      <c r="N38" s="9" t="s">
        <v>26</v>
      </c>
      <c r="O38" s="9" t="s">
        <v>26</v>
      </c>
      <c r="P38" s="12" t="s">
        <v>32</v>
      </c>
      <c r="Y38" s="8"/>
      <c r="Z38" s="10"/>
      <c r="AA38" s="10"/>
      <c r="AB38" s="8"/>
      <c r="AC38" s="8"/>
    </row>
    <row r="39" spans="3:29" s="9" customFormat="1" x14ac:dyDescent="0.25">
      <c r="G39" s="9">
        <v>190</v>
      </c>
      <c r="H39" s="9">
        <v>215320</v>
      </c>
      <c r="I39" s="9">
        <v>215320</v>
      </c>
      <c r="J39" s="9">
        <v>215320</v>
      </c>
      <c r="K39" s="9">
        <v>215320</v>
      </c>
      <c r="L39" s="9">
        <v>215320</v>
      </c>
      <c r="N39" s="9" t="s">
        <v>29</v>
      </c>
      <c r="O39" s="9" t="s">
        <v>33</v>
      </c>
      <c r="Y39" s="8"/>
      <c r="Z39" s="10"/>
      <c r="AA39" s="10"/>
      <c r="AB39" s="8"/>
      <c r="AC39" s="8"/>
    </row>
    <row r="40" spans="3:29" s="9" customFormat="1" x14ac:dyDescent="0.25">
      <c r="Y40" s="8"/>
      <c r="Z40" s="10"/>
      <c r="AA40" s="10"/>
      <c r="AB40" s="8"/>
      <c r="AC40" s="8"/>
    </row>
    <row r="41" spans="3:29" s="9" customFormat="1" x14ac:dyDescent="0.25">
      <c r="D41" s="9" t="e">
        <f t="array" ref="D41">MATCH(1,(D37=G35:G39)*(C34=H34:L34),0)</f>
        <v>#N/A</v>
      </c>
      <c r="E41" s="9">
        <f>MATCH(D35,G35:G39)</f>
        <v>1</v>
      </c>
      <c r="Y41" s="8"/>
      <c r="Z41" s="10"/>
      <c r="AA41" s="10"/>
      <c r="AB41" s="8"/>
      <c r="AC41" s="8"/>
    </row>
    <row r="42" spans="3:29" s="9" customFormat="1" x14ac:dyDescent="0.25">
      <c r="E42" s="9">
        <f>MATCH(D37,H34:L34)</f>
        <v>2</v>
      </c>
      <c r="F42" s="9" t="str">
        <f>INDEX(H35:L39,E41,E42)</f>
        <v>075140</v>
      </c>
      <c r="Y42" s="8"/>
      <c r="Z42" s="10"/>
      <c r="AA42" s="10"/>
      <c r="AB42" s="8"/>
      <c r="AC42" s="8"/>
    </row>
    <row r="43" spans="3:29" s="9" customFormat="1" x14ac:dyDescent="0.25">
      <c r="Y43" s="8"/>
      <c r="Z43" s="10"/>
      <c r="AA43" s="10"/>
      <c r="AB43" s="8"/>
      <c r="AC43" s="8"/>
    </row>
    <row r="44" spans="3:29" s="9" customFormat="1" x14ac:dyDescent="0.25">
      <c r="E44" s="9" t="s">
        <v>18</v>
      </c>
      <c r="H44" s="9" t="s">
        <v>16</v>
      </c>
      <c r="I44" s="9" t="s">
        <v>55</v>
      </c>
      <c r="M44" s="9" t="s">
        <v>41</v>
      </c>
      <c r="O44" s="9" t="s">
        <v>55</v>
      </c>
      <c r="Y44" s="8"/>
      <c r="Z44" s="10"/>
      <c r="AA44" s="10"/>
      <c r="AB44" s="8"/>
      <c r="AC44" s="8"/>
    </row>
    <row r="45" spans="3:29" s="9" customFormat="1" x14ac:dyDescent="0.25">
      <c r="E45" s="9" t="str">
        <f>VLOOKUP(K13,E46:F51,2,FALSE)</f>
        <v>CA</v>
      </c>
      <c r="F45" s="11" t="str">
        <f>IF(E13="SL",G46,E45)</f>
        <v>CA</v>
      </c>
      <c r="H45" s="9" t="str">
        <f>VLOOKUP(I13,H46:I49,2,FALSE)</f>
        <v>B</v>
      </c>
      <c r="J45" s="9" t="s">
        <v>31</v>
      </c>
      <c r="M45" s="11" t="str">
        <f>IF(H13=1,"5","0")</f>
        <v>0</v>
      </c>
      <c r="N45" s="11">
        <f>IF(E13="SL",M45,H13)</f>
        <v>0</v>
      </c>
      <c r="Y45" s="8"/>
      <c r="Z45" s="10"/>
      <c r="AA45" s="10"/>
      <c r="AB45" s="8"/>
      <c r="AC45" s="8"/>
    </row>
    <row r="46" spans="3:29" s="9" customFormat="1" x14ac:dyDescent="0.25">
      <c r="E46" s="9" t="s">
        <v>4</v>
      </c>
      <c r="F46" s="9" t="s">
        <v>5</v>
      </c>
      <c r="G46" s="9" t="s">
        <v>49</v>
      </c>
      <c r="H46" s="9" t="s">
        <v>7</v>
      </c>
      <c r="I46" s="9" t="s">
        <v>7</v>
      </c>
      <c r="M46" s="9" t="s">
        <v>41</v>
      </c>
      <c r="O46" s="9" t="s">
        <v>56</v>
      </c>
      <c r="Y46" s="8"/>
      <c r="Z46" s="10"/>
      <c r="AA46" s="10"/>
      <c r="AB46" s="8"/>
      <c r="AC46" s="8"/>
    </row>
    <row r="47" spans="3:29" s="9" customFormat="1" x14ac:dyDescent="0.25">
      <c r="E47" s="9" t="s">
        <v>7</v>
      </c>
      <c r="F47" s="9" t="s">
        <v>30</v>
      </c>
      <c r="G47" s="12"/>
      <c r="H47" s="9" t="s">
        <v>22</v>
      </c>
      <c r="I47" s="9" t="s">
        <v>36</v>
      </c>
      <c r="J47" s="12" t="s">
        <v>40</v>
      </c>
      <c r="M47" s="11" t="str">
        <f>IF(H13=1,"5","0")</f>
        <v>0</v>
      </c>
      <c r="N47" s="11">
        <f>IF(H13="1",M47,H13)</f>
        <v>0</v>
      </c>
      <c r="Y47" s="8"/>
      <c r="Z47" s="10"/>
      <c r="AA47" s="10"/>
      <c r="AB47" s="8"/>
      <c r="AC47" s="8"/>
    </row>
    <row r="48" spans="3:29" s="9" customFormat="1" x14ac:dyDescent="0.25">
      <c r="E48" s="9" t="s">
        <v>27</v>
      </c>
      <c r="F48" s="9" t="s">
        <v>38</v>
      </c>
      <c r="G48" s="12"/>
      <c r="H48" s="9" t="s">
        <v>21</v>
      </c>
      <c r="I48" s="9" t="s">
        <v>36</v>
      </c>
      <c r="J48" s="12" t="s">
        <v>39</v>
      </c>
      <c r="M48" s="9" t="s">
        <v>46</v>
      </c>
      <c r="Y48" s="8"/>
      <c r="Z48" s="10"/>
      <c r="AA48" s="10"/>
      <c r="AB48" s="8"/>
      <c r="AC48" s="8"/>
    </row>
    <row r="49" spans="1:29" s="9" customFormat="1" x14ac:dyDescent="0.25">
      <c r="E49" s="9" t="s">
        <v>28</v>
      </c>
      <c r="F49" s="9" t="s">
        <v>35</v>
      </c>
      <c r="H49" s="9" t="s">
        <v>6</v>
      </c>
      <c r="I49" s="9" t="s">
        <v>6</v>
      </c>
      <c r="M49" s="11"/>
      <c r="N49" s="11" t="str">
        <f>IF(E13="DM",C28,C30)</f>
        <v/>
      </c>
      <c r="Y49" s="8"/>
      <c r="Z49" s="10"/>
      <c r="AA49" s="10"/>
      <c r="AB49" s="8"/>
      <c r="AC49" s="8"/>
    </row>
    <row r="50" spans="1:29" s="9" customFormat="1" x14ac:dyDescent="0.25">
      <c r="E50" s="9" t="s">
        <v>42</v>
      </c>
      <c r="F50" s="9" t="s">
        <v>44</v>
      </c>
      <c r="Y50" s="8"/>
      <c r="Z50" s="10"/>
      <c r="AA50" s="10"/>
      <c r="AB50" s="8"/>
      <c r="AC50" s="8"/>
    </row>
    <row r="51" spans="1:29" s="9" customFormat="1" x14ac:dyDescent="0.25">
      <c r="E51" s="9" t="s">
        <v>43</v>
      </c>
      <c r="F51" s="9" t="s">
        <v>45</v>
      </c>
      <c r="H51" s="9" t="s">
        <v>16</v>
      </c>
      <c r="I51" s="9" t="s">
        <v>56</v>
      </c>
      <c r="M51" s="9" t="s">
        <v>50</v>
      </c>
      <c r="Y51" s="8"/>
      <c r="Z51" s="10"/>
      <c r="AA51" s="10"/>
      <c r="AB51" s="8"/>
      <c r="AC51" s="8"/>
    </row>
    <row r="52" spans="1:29" s="9" customFormat="1" x14ac:dyDescent="0.25">
      <c r="H52" s="9" t="str">
        <f>VLOOKUP(I13,H53:I56,2,FALSE)</f>
        <v>B</v>
      </c>
      <c r="J52" s="9" t="s">
        <v>31</v>
      </c>
      <c r="M52" s="9" t="str">
        <f>IFERROR(VLOOKUP(F13,M53:N57,2,FALSE),"")</f>
        <v>D</v>
      </c>
      <c r="N52" s="11" t="str">
        <f>IF(D13=190,M52,F13)</f>
        <v>B</v>
      </c>
      <c r="Y52" s="8"/>
      <c r="Z52" s="10"/>
      <c r="AA52" s="10"/>
      <c r="AB52" s="8"/>
      <c r="AC52" s="8"/>
    </row>
    <row r="53" spans="1:29" s="9" customFormat="1" x14ac:dyDescent="0.25">
      <c r="H53" s="9" t="s">
        <v>7</v>
      </c>
      <c r="I53" s="9" t="s">
        <v>7</v>
      </c>
      <c r="M53" s="9" t="s">
        <v>4</v>
      </c>
      <c r="N53" s="11" t="s">
        <v>6</v>
      </c>
      <c r="Y53" s="8"/>
      <c r="Z53" s="10"/>
      <c r="AA53" s="10"/>
      <c r="AB53" s="8"/>
      <c r="AC53" s="8"/>
    </row>
    <row r="54" spans="1:29" s="9" customFormat="1" x14ac:dyDescent="0.25">
      <c r="G54" s="12"/>
      <c r="H54" s="9" t="s">
        <v>22</v>
      </c>
      <c r="I54" s="9" t="s">
        <v>36</v>
      </c>
      <c r="J54" s="12" t="s">
        <v>40</v>
      </c>
      <c r="M54" s="9" t="s">
        <v>6</v>
      </c>
      <c r="N54" s="11" t="s">
        <v>8</v>
      </c>
      <c r="Y54" s="8"/>
      <c r="Z54" s="10"/>
      <c r="AA54" s="10"/>
      <c r="AB54" s="8"/>
      <c r="AC54" s="8"/>
    </row>
    <row r="55" spans="1:29" s="9" customFormat="1" x14ac:dyDescent="0.25">
      <c r="H55" s="9" t="s">
        <v>21</v>
      </c>
      <c r="I55" s="9" t="s">
        <v>21</v>
      </c>
      <c r="J55" s="12" t="s">
        <v>57</v>
      </c>
      <c r="M55" s="9" t="s">
        <v>7</v>
      </c>
      <c r="N55" s="11" t="s">
        <v>51</v>
      </c>
      <c r="Y55" s="8"/>
      <c r="Z55" s="10"/>
      <c r="AA55" s="10"/>
      <c r="AB55" s="8"/>
      <c r="AC55" s="8"/>
    </row>
    <row r="56" spans="1:29" s="9" customFormat="1" x14ac:dyDescent="0.25">
      <c r="H56" s="9" t="s">
        <v>6</v>
      </c>
      <c r="I56" s="9" t="s">
        <v>6</v>
      </c>
      <c r="M56" s="9" t="s">
        <v>8</v>
      </c>
      <c r="N56" s="11" t="s">
        <v>21</v>
      </c>
      <c r="Y56" s="8"/>
      <c r="Z56" s="10"/>
      <c r="AA56" s="10"/>
      <c r="AB56" s="8"/>
      <c r="AC56" s="8"/>
    </row>
    <row r="57" spans="1:29" s="9" customFormat="1" x14ac:dyDescent="0.25">
      <c r="M57" s="9" t="s">
        <v>9</v>
      </c>
      <c r="N57" s="17" t="s">
        <v>52</v>
      </c>
      <c r="Y57" s="8"/>
      <c r="Z57" s="10"/>
      <c r="AA57" s="10"/>
      <c r="AB57" s="8"/>
      <c r="AC57" s="8"/>
    </row>
    <row r="58" spans="1:29" s="9" customFormat="1" x14ac:dyDescent="0.25">
      <c r="H58" s="9" t="s">
        <v>16</v>
      </c>
      <c r="I58" s="9" t="s">
        <v>60</v>
      </c>
      <c r="Y58" s="8"/>
      <c r="Z58" s="10"/>
      <c r="AA58" s="10"/>
      <c r="AB58" s="8"/>
      <c r="AC58" s="8"/>
    </row>
    <row r="59" spans="1:29" s="9" customFormat="1" x14ac:dyDescent="0.25">
      <c r="G59" s="9" t="str">
        <f>IF(D36=190,H59,H52)</f>
        <v>B</v>
      </c>
      <c r="H59" s="9" t="str">
        <f>VLOOKUP(I13,H60:I63,2,FALSE)</f>
        <v>J</v>
      </c>
      <c r="J59" s="9" t="s">
        <v>31</v>
      </c>
      <c r="Y59" s="8"/>
      <c r="Z59" s="10"/>
      <c r="AA59" s="10"/>
      <c r="AB59" s="8"/>
      <c r="AC59" s="8"/>
    </row>
    <row r="60" spans="1:29" s="9" customFormat="1" x14ac:dyDescent="0.25">
      <c r="H60" s="9" t="s">
        <v>7</v>
      </c>
      <c r="I60" s="9" t="s">
        <v>59</v>
      </c>
      <c r="Y60" s="8"/>
      <c r="Z60" s="10"/>
      <c r="AA60" s="10"/>
      <c r="AB60" s="8"/>
      <c r="AC60" s="8"/>
    </row>
    <row r="61" spans="1:29" x14ac:dyDescent="0.25">
      <c r="A61" s="9"/>
      <c r="B61" s="9"/>
      <c r="C61" s="9"/>
      <c r="D61" s="9"/>
      <c r="E61" s="9"/>
      <c r="F61" s="9"/>
      <c r="G61" s="9"/>
      <c r="H61" s="9" t="s">
        <v>22</v>
      </c>
      <c r="I61" s="9" t="s">
        <v>36</v>
      </c>
      <c r="J61" s="12" t="s">
        <v>40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8"/>
      <c r="Z61" s="10"/>
      <c r="AA61" s="10"/>
      <c r="AB61" s="8"/>
      <c r="AC61" s="8"/>
    </row>
    <row r="62" spans="1:29" x14ac:dyDescent="0.25">
      <c r="A62" s="9"/>
      <c r="B62" s="9"/>
      <c r="C62" s="9"/>
      <c r="D62" s="9"/>
      <c r="E62" s="9"/>
      <c r="F62" s="9"/>
      <c r="G62" s="9"/>
      <c r="H62" s="9" t="s">
        <v>21</v>
      </c>
      <c r="I62" s="9" t="s">
        <v>21</v>
      </c>
      <c r="J62" s="12" t="s">
        <v>57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8"/>
      <c r="Z62" s="10"/>
      <c r="AA62" s="10"/>
      <c r="AB62" s="8"/>
      <c r="AC62" s="8"/>
    </row>
    <row r="63" spans="1:29" x14ac:dyDescent="0.25">
      <c r="A63" s="9"/>
      <c r="B63" s="9"/>
      <c r="C63" s="9"/>
      <c r="D63" s="9"/>
      <c r="E63" s="9"/>
      <c r="F63" s="9"/>
      <c r="G63" s="9"/>
      <c r="H63" s="9" t="s">
        <v>6</v>
      </c>
      <c r="I63" s="9" t="s">
        <v>58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8"/>
      <c r="Z63" s="10"/>
      <c r="AA63" s="10"/>
      <c r="AB63" s="8"/>
      <c r="AC63" s="8"/>
    </row>
    <row r="64" spans="1:29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8"/>
      <c r="Z64" s="10"/>
      <c r="AA64" s="10"/>
      <c r="AB64" s="8"/>
      <c r="AC64" s="8"/>
    </row>
    <row r="65" spans="1:29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8"/>
      <c r="Z65" s="10"/>
      <c r="AA65" s="10"/>
      <c r="AB65" s="8"/>
      <c r="AC65" s="8"/>
    </row>
    <row r="66" spans="1:29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8"/>
      <c r="Z66" s="10"/>
      <c r="AA66" s="10"/>
      <c r="AB66" s="8"/>
      <c r="AC66" s="8"/>
    </row>
    <row r="67" spans="1:29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8"/>
      <c r="Z67" s="10"/>
      <c r="AA67" s="10"/>
      <c r="AB67" s="8"/>
      <c r="AC67" s="8"/>
    </row>
    <row r="68" spans="1:29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8"/>
      <c r="Z68" s="10"/>
      <c r="AA68" s="10"/>
      <c r="AB68" s="8"/>
      <c r="AC68" s="8"/>
    </row>
    <row r="69" spans="1:29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8"/>
      <c r="Z69" s="10"/>
      <c r="AA69" s="10"/>
      <c r="AB69" s="8"/>
      <c r="AC69" s="8"/>
    </row>
    <row r="70" spans="1:29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8"/>
      <c r="Z70" s="10"/>
      <c r="AA70" s="10"/>
      <c r="AB70" s="8"/>
      <c r="AC70" s="8"/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8"/>
      <c r="Z71" s="10"/>
      <c r="AA71" s="10"/>
      <c r="AB71" s="8"/>
      <c r="AC71" s="8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8"/>
      <c r="Z72" s="10"/>
      <c r="AA72" s="10"/>
      <c r="AB72" s="8"/>
      <c r="AC72" s="8"/>
    </row>
    <row r="73" spans="1:29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8"/>
      <c r="Z73" s="10"/>
      <c r="AA73" s="10"/>
      <c r="AB73" s="8"/>
      <c r="AC73" s="8"/>
    </row>
    <row r="74" spans="1:29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8"/>
      <c r="Z74" s="10"/>
      <c r="AA74" s="10"/>
      <c r="AB74" s="8"/>
      <c r="AC74" s="8"/>
    </row>
    <row r="75" spans="1:29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8"/>
      <c r="Z75" s="10"/>
      <c r="AA75" s="10"/>
      <c r="AB75" s="8"/>
      <c r="AC75" s="8"/>
    </row>
    <row r="76" spans="1:29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0"/>
      <c r="Z76" s="10"/>
      <c r="AA76" s="10"/>
      <c r="AB76" s="8"/>
      <c r="AC76" s="8"/>
    </row>
    <row r="77" spans="1:29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0"/>
      <c r="Z77" s="10"/>
      <c r="AA77" s="10"/>
      <c r="AB77" s="8"/>
      <c r="AC77" s="8"/>
    </row>
    <row r="78" spans="1:29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8"/>
      <c r="Z78" s="8"/>
      <c r="AA78" s="8"/>
      <c r="AB78" s="8"/>
      <c r="AC78" s="8"/>
    </row>
    <row r="79" spans="1:29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8"/>
      <c r="Z79" s="8"/>
      <c r="AA79" s="8"/>
      <c r="AB79" s="8"/>
      <c r="AC79" s="8"/>
    </row>
  </sheetData>
  <sheetProtection algorithmName="SHA-512" hashValue="7oBSTzDYp8c70QyhdinNPie2aFEB4QhAQjTSBeszCIHNxUeYZHdevXSQesCkqCSJAzD5ZHmPhX0fOg7I/xqnEw==" saltValue="tZUflSkOFpADth+LzKzcCA==" spinCount="100000" sheet="1" objects="1" scenarios="1" sort="0" autoFilter="0"/>
  <mergeCells count="9">
    <mergeCell ref="F23:I24"/>
    <mergeCell ref="C10:M10"/>
    <mergeCell ref="F21:I22"/>
    <mergeCell ref="E3:J4"/>
    <mergeCell ref="F17:I18"/>
    <mergeCell ref="J17:J18"/>
    <mergeCell ref="J21:J22"/>
    <mergeCell ref="F16:I16"/>
    <mergeCell ref="F20:I2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Sheet2!$I$2</xm:f>
          </x14:formula1>
          <xm:sqref>L13</xm:sqref>
        </x14:dataValidation>
        <x14:dataValidation type="list" allowBlank="1" showInputMessage="1" showErrorMessage="1" xr:uid="{00000000-0002-0000-0000-000001000000}">
          <x14:formula1>
            <xm:f>Sheet2!$J$2:$J$3</xm:f>
          </x14:formula1>
          <xm:sqref>M13</xm:sqref>
        </x14:dataValidation>
        <x14:dataValidation type="list" allowBlank="1" showInputMessage="1" showErrorMessage="1" xr:uid="{00000000-0002-0000-0000-000002000000}">
          <x14:formula1>
            <xm:f>Sheet2!$H$2:$H$7</xm:f>
          </x14:formula1>
          <xm:sqref>K13</xm:sqref>
        </x14:dataValidation>
        <x14:dataValidation type="list" allowBlank="1" showInputMessage="1" showErrorMessage="1" xr:uid="{00000000-0002-0000-0000-000003000000}">
          <x14:formula1>
            <xm:f>Sheet2!$A$2:$A$8</xm:f>
          </x14:formula1>
          <xm:sqref>D13</xm:sqref>
        </x14:dataValidation>
        <x14:dataValidation type="list" allowBlank="1" showInputMessage="1" showErrorMessage="1" xr:uid="{00000000-0002-0000-0000-000004000000}">
          <x14:formula1>
            <xm:f>Sheet2!$B$2:$B$6</xm:f>
          </x14:formula1>
          <xm:sqref>E13</xm:sqref>
        </x14:dataValidation>
        <x14:dataValidation type="list" allowBlank="1" showInputMessage="1" showErrorMessage="1" xr:uid="{00000000-0002-0000-0000-000005000000}">
          <x14:formula1>
            <xm:f>Sheet2!$C$2:$C$9</xm:f>
          </x14:formula1>
          <xm:sqref>F13</xm:sqref>
        </x14:dataValidation>
        <x14:dataValidation type="list" allowBlank="1" showInputMessage="1" showErrorMessage="1" xr:uid="{00000000-0002-0000-0000-000006000000}">
          <x14:formula1>
            <xm:f>Sheet2!$D$2:$D$8</xm:f>
          </x14:formula1>
          <xm:sqref>G13</xm:sqref>
        </x14:dataValidation>
        <x14:dataValidation type="list" allowBlank="1" showInputMessage="1" showErrorMessage="1" xr:uid="{00000000-0002-0000-0000-000007000000}">
          <x14:formula1>
            <xm:f>Sheet2!$E$2:$E$6</xm:f>
          </x14:formula1>
          <xm:sqref>H13</xm:sqref>
        </x14:dataValidation>
        <x14:dataValidation type="list" allowBlank="1" showInputMessage="1" showErrorMessage="1" xr:uid="{00000000-0002-0000-0000-000008000000}">
          <x14:formula1>
            <xm:f>Sheet2!$F$2:$F$7</xm:f>
          </x14:formula1>
          <xm:sqref>I13</xm:sqref>
        </x14:dataValidation>
        <x14:dataValidation type="list" allowBlank="1" showInputMessage="1" showErrorMessage="1" xr:uid="{00000000-0002-0000-0000-000009000000}">
          <x14:formula1>
            <xm:f>Sheet2!$G$2:$G$6</xm:f>
          </x14:formula1>
          <xm:sqref>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"/>
  <sheetViews>
    <sheetView workbookViewId="0">
      <selection activeCell="A7" sqref="A7"/>
    </sheetView>
  </sheetViews>
  <sheetFormatPr defaultRowHeight="13.2" x14ac:dyDescent="0.25"/>
  <cols>
    <col min="1" max="1" width="6.5546875" bestFit="1" customWidth="1"/>
    <col min="2" max="2" width="5" bestFit="1" customWidth="1"/>
    <col min="3" max="3" width="6" bestFit="1" customWidth="1"/>
    <col min="4" max="4" width="6.33203125" bestFit="1" customWidth="1"/>
    <col min="5" max="5" width="5.88671875" bestFit="1" customWidth="1"/>
    <col min="6" max="6" width="9.44140625" bestFit="1" customWidth="1"/>
    <col min="7" max="7" width="8.88671875" bestFit="1" customWidth="1"/>
    <col min="9" max="10" width="7.5546875" customWidth="1"/>
  </cols>
  <sheetData>
    <row r="1" spans="1:10" x14ac:dyDescent="0.25">
      <c r="A1" t="s">
        <v>1</v>
      </c>
      <c r="B1" t="s">
        <v>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20</v>
      </c>
      <c r="J1" t="s">
        <v>19</v>
      </c>
    </row>
    <row r="2" spans="1:10" x14ac:dyDescent="0.25">
      <c r="A2" s="1">
        <v>75</v>
      </c>
      <c r="B2" t="s">
        <v>24</v>
      </c>
      <c r="C2" t="s">
        <v>4</v>
      </c>
      <c r="D2">
        <v>20</v>
      </c>
      <c r="E2">
        <v>0</v>
      </c>
      <c r="F2" t="s">
        <v>7</v>
      </c>
      <c r="G2" t="s">
        <v>4</v>
      </c>
      <c r="H2" t="s">
        <v>4</v>
      </c>
      <c r="I2" t="s">
        <v>4</v>
      </c>
      <c r="J2" t="s">
        <v>4</v>
      </c>
    </row>
    <row r="3" spans="1:10" x14ac:dyDescent="0.25">
      <c r="A3" s="1">
        <v>95</v>
      </c>
      <c r="B3" t="s">
        <v>29</v>
      </c>
      <c r="C3" t="s">
        <v>6</v>
      </c>
      <c r="D3">
        <v>30</v>
      </c>
      <c r="E3">
        <v>1</v>
      </c>
      <c r="F3" t="s">
        <v>21</v>
      </c>
      <c r="G3" t="s">
        <v>6</v>
      </c>
      <c r="H3" t="s">
        <v>7</v>
      </c>
      <c r="J3" t="s">
        <v>6</v>
      </c>
    </row>
    <row r="4" spans="1:10" x14ac:dyDescent="0.25">
      <c r="A4" s="1">
        <v>115</v>
      </c>
      <c r="B4" t="s">
        <v>26</v>
      </c>
      <c r="C4" t="s">
        <v>7</v>
      </c>
      <c r="D4">
        <v>40</v>
      </c>
      <c r="F4" t="s">
        <v>22</v>
      </c>
      <c r="H4" t="s">
        <v>27</v>
      </c>
    </row>
    <row r="5" spans="1:10" x14ac:dyDescent="0.25">
      <c r="A5" s="1">
        <v>142</v>
      </c>
      <c r="B5" t="s">
        <v>25</v>
      </c>
      <c r="C5" t="s">
        <v>8</v>
      </c>
      <c r="D5">
        <v>60</v>
      </c>
      <c r="F5" t="s">
        <v>6</v>
      </c>
      <c r="H5" t="s">
        <v>28</v>
      </c>
    </row>
    <row r="6" spans="1:10" x14ac:dyDescent="0.25">
      <c r="A6" s="1">
        <v>190</v>
      </c>
      <c r="C6" t="s">
        <v>9</v>
      </c>
      <c r="H6" t="s">
        <v>42</v>
      </c>
    </row>
    <row r="7" spans="1:10" x14ac:dyDescent="0.25">
      <c r="H7" t="s">
        <v>43</v>
      </c>
    </row>
  </sheetData>
  <sheetProtection password="CB4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UM to FM</vt:lpstr>
      <vt:lpstr>Sheet2</vt:lpstr>
    </vt:vector>
  </TitlesOfParts>
  <Company>Control Techniques Dynamics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Klingsheim, Leif [INDAUTO/LS/AND]</dc:creator>
  <cp:lastModifiedBy>Smith, Dale [ACIM/CTD/AND]</cp:lastModifiedBy>
  <dcterms:created xsi:type="dcterms:W3CDTF">2013-03-05T16:40:10Z</dcterms:created>
  <dcterms:modified xsi:type="dcterms:W3CDTF">2020-04-30T08:27:22Z</dcterms:modified>
</cp:coreProperties>
</file>